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images/vertex42_logo0.png" ContentType="image/.png"/>
  <Override PartName="/customUI/images/vertex42_logo.png" ContentType="image/.png"/>
  <Override PartName="/customUI/images/personal-monthly-budget_180.png" ContentType="image/.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8953a91e1d294b72" Type="http://schemas.microsoft.com/office/2006/relationships/ui/extensibility" Target="customUI/customUI.xml"/><Relationship Id="R47968f6ed1a44332" Type="http://schemas.microsoft.com/office/2007/relationships/ui/extensibility" Target="customUI/customUI14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 e gei\Desktop\excel_ta\excel_ta\Бюджети\"/>
    </mc:Choice>
  </mc:AlternateContent>
  <xr:revisionPtr revIDLastSave="0" documentId="13_ncr:1_{AF49F42A-99A9-42A3-AA32-031A47B0CE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Бюджет" sheetId="1" r:id="rId1"/>
  </sheets>
  <definedNames>
    <definedName name="valuevx">42.314159</definedName>
    <definedName name="vertex42_copyright" hidden="1">"© 2008-2019 Vertex42 LLC"</definedName>
    <definedName name="vertex42_id" hidden="1">"personal-monthly-budget.xlsx"</definedName>
    <definedName name="vertex42_title" hidden="1">"Personal Monthly Budget"</definedName>
    <definedName name="_xlnm.Print_Area" localSheetId="0">Бюджет!$A$1:$I$63</definedName>
  </definedNames>
  <calcPr calcId="181029"/>
</workbook>
</file>

<file path=xl/calcChain.xml><?xml version="1.0" encoding="utf-8"?>
<calcChain xmlns="http://schemas.openxmlformats.org/spreadsheetml/2006/main">
  <c r="A63" i="1" l="1"/>
  <c r="A56" i="1"/>
  <c r="F63" i="1"/>
  <c r="A49" i="1"/>
  <c r="A39" i="1"/>
  <c r="A29" i="1"/>
  <c r="B13" i="1"/>
  <c r="C13" i="1"/>
  <c r="G21" i="1"/>
  <c r="H21" i="1"/>
  <c r="B29" i="1"/>
  <c r="C29" i="1"/>
  <c r="G35" i="1"/>
  <c r="H35" i="1"/>
  <c r="B39" i="1"/>
  <c r="C39" i="1"/>
  <c r="G45" i="1"/>
  <c r="H45" i="1"/>
  <c r="B49" i="1"/>
  <c r="C49" i="1"/>
  <c r="B56" i="1"/>
  <c r="C56" i="1"/>
  <c r="F56" i="1"/>
  <c r="G56" i="1"/>
  <c r="H56" i="1"/>
  <c r="B63" i="1"/>
  <c r="C63" i="1"/>
  <c r="G63" i="1"/>
  <c r="H63" i="1"/>
  <c r="F45" i="1"/>
  <c r="F35" i="1"/>
  <c r="F21" i="1"/>
  <c r="A13" i="1"/>
  <c r="I54" i="1" l="1"/>
  <c r="I53" i="1"/>
  <c r="I43" i="1" l="1"/>
  <c r="I17" i="1"/>
  <c r="I18" i="1"/>
  <c r="I39" i="1" l="1"/>
  <c r="I40" i="1"/>
  <c r="I27" i="1"/>
  <c r="I28" i="1"/>
  <c r="I29" i="1"/>
  <c r="I30" i="1"/>
  <c r="I31" i="1"/>
  <c r="I12" i="1"/>
  <c r="I13" i="1"/>
  <c r="I14" i="1"/>
  <c r="I15" i="1"/>
  <c r="I16" i="1"/>
  <c r="I19" i="1"/>
  <c r="I20" i="1"/>
  <c r="I61" i="1" l="1"/>
  <c r="I42" i="1"/>
  <c r="D12" i="1"/>
  <c r="D11" i="1"/>
  <c r="D10" i="1"/>
  <c r="D9" i="1"/>
  <c r="D8" i="1"/>
  <c r="D7" i="1"/>
  <c r="D6" i="1"/>
  <c r="D5" i="1"/>
  <c r="I34" i="1"/>
  <c r="D25" i="1"/>
  <c r="I44" i="1"/>
  <c r="I41" i="1"/>
  <c r="I38" i="1"/>
  <c r="I45" i="1" s="1"/>
  <c r="D46" i="1"/>
  <c r="D45" i="1"/>
  <c r="D44" i="1"/>
  <c r="D47" i="1"/>
  <c r="D43" i="1"/>
  <c r="D48" i="1"/>
  <c r="D42" i="1"/>
  <c r="I50" i="1"/>
  <c r="I25" i="1"/>
  <c r="I33" i="1"/>
  <c r="I32" i="1"/>
  <c r="I24" i="1"/>
  <c r="I26" i="1"/>
  <c r="I11" i="1"/>
  <c r="I21" i="1" s="1"/>
  <c r="I62" i="1"/>
  <c r="I60" i="1"/>
  <c r="I59" i="1"/>
  <c r="I63" i="1" s="1"/>
  <c r="D38" i="1"/>
  <c r="D34" i="1"/>
  <c r="D37" i="1"/>
  <c r="D36" i="1"/>
  <c r="D35" i="1"/>
  <c r="D33" i="1"/>
  <c r="D32" i="1"/>
  <c r="I48" i="1"/>
  <c r="I51" i="1"/>
  <c r="I55" i="1"/>
  <c r="I52" i="1"/>
  <c r="I49" i="1"/>
  <c r="D62" i="1"/>
  <c r="D61" i="1"/>
  <c r="D60" i="1"/>
  <c r="D59" i="1"/>
  <c r="D63" i="1" s="1"/>
  <c r="D53" i="1"/>
  <c r="D54" i="1"/>
  <c r="D55" i="1"/>
  <c r="D52" i="1"/>
  <c r="D56" i="1" s="1"/>
  <c r="D28" i="1"/>
  <c r="D17" i="1"/>
  <c r="D18" i="1"/>
  <c r="D19" i="1"/>
  <c r="D20" i="1"/>
  <c r="D21" i="1"/>
  <c r="D22" i="1"/>
  <c r="D23" i="1"/>
  <c r="D24" i="1"/>
  <c r="D26" i="1"/>
  <c r="D27" i="1"/>
  <c r="D16" i="1"/>
  <c r="D29" i="1" s="1"/>
  <c r="I35" i="1" l="1"/>
  <c r="D49" i="1"/>
  <c r="D13" i="1"/>
  <c r="I56" i="1"/>
  <c r="D39" i="1"/>
</calcChain>
</file>

<file path=xl/sharedStrings.xml><?xml version="1.0" encoding="utf-8"?>
<sst xmlns="http://schemas.openxmlformats.org/spreadsheetml/2006/main" count="130" uniqueCount="78">
  <si>
    <t>[42]</t>
  </si>
  <si>
    <t>Maintenance/Supplies</t>
  </si>
  <si>
    <t>Fun Stuff</t>
  </si>
  <si>
    <t>Личен Месечен Бюджет</t>
  </si>
  <si>
    <t>Приходи</t>
  </si>
  <si>
    <t>Реални</t>
  </si>
  <si>
    <t>Разлика</t>
  </si>
  <si>
    <t>Заплата и допълнителни</t>
  </si>
  <si>
    <t>Дивиденти</t>
  </si>
  <si>
    <t>Получени подаръци</t>
  </si>
  <si>
    <t>Трансфер от спестявания</t>
  </si>
  <si>
    <t>Други</t>
  </si>
  <si>
    <t>Реален</t>
  </si>
  <si>
    <t>Дневни разходи</t>
  </si>
  <si>
    <t>Бакалия</t>
  </si>
  <si>
    <t>Дрехи</t>
  </si>
  <si>
    <t>Чистене</t>
  </si>
  <si>
    <t>Образование/курсове</t>
  </si>
  <si>
    <t>Ядене навън</t>
  </si>
  <si>
    <t>Фризьор/Бръснар</t>
  </si>
  <si>
    <t>Домашни любимци</t>
  </si>
  <si>
    <t>Парфюмерия</t>
  </si>
  <si>
    <t>Забавления</t>
  </si>
  <si>
    <t>Книги</t>
  </si>
  <si>
    <t>Игри</t>
  </si>
  <si>
    <t>Хоби</t>
  </si>
  <si>
    <t>Кино</t>
  </si>
  <si>
    <t>Ваканции и пътувания</t>
  </si>
  <si>
    <t>Спорт</t>
  </si>
  <si>
    <t>Играчки</t>
  </si>
  <si>
    <t>Техника</t>
  </si>
  <si>
    <t>Излизания</t>
  </si>
  <si>
    <t>Спестявания</t>
  </si>
  <si>
    <t>За спешни случаи</t>
  </si>
  <si>
    <t>За кола</t>
  </si>
  <si>
    <t>Пенсионен фонд</t>
  </si>
  <si>
    <t>Инвестиции</t>
  </si>
  <si>
    <t>Образование</t>
  </si>
  <si>
    <t>Предвидени</t>
  </si>
  <si>
    <t>Предвидении</t>
  </si>
  <si>
    <t>Разходи дом</t>
  </si>
  <si>
    <t>Наем/кредит</t>
  </si>
  <si>
    <t>Застраховки и такси</t>
  </si>
  <si>
    <t>Електричество</t>
  </si>
  <si>
    <t>Отопление</t>
  </si>
  <si>
    <t>Вода и смет</t>
  </si>
  <si>
    <t>Телефон</t>
  </si>
  <si>
    <t>Кабелна</t>
  </si>
  <si>
    <t>Интернет</t>
  </si>
  <si>
    <t>Обзавеждане</t>
  </si>
  <si>
    <t>Общи части</t>
  </si>
  <si>
    <t>Ремонти</t>
  </si>
  <si>
    <t>Транспорт</t>
  </si>
  <si>
    <t>Изплащане кола</t>
  </si>
  <si>
    <t>Застраховка</t>
  </si>
  <si>
    <t>Гориво</t>
  </si>
  <si>
    <t>Обществен транспорт</t>
  </si>
  <si>
    <t>Такси</t>
  </si>
  <si>
    <t>Здраве</t>
  </si>
  <si>
    <t>Лекар/Зъболекар</t>
  </si>
  <si>
    <t>Лекарства</t>
  </si>
  <si>
    <t>Добавки</t>
  </si>
  <si>
    <t>Ветеринар</t>
  </si>
  <si>
    <t>Консултации</t>
  </si>
  <si>
    <t>Задължения</t>
  </si>
  <si>
    <t>Студентски заеми</t>
  </si>
  <si>
    <t>Кредитни карти</t>
  </si>
  <si>
    <t>Кредити</t>
  </si>
  <si>
    <t>Данъци</t>
  </si>
  <si>
    <t>Заеми</t>
  </si>
  <si>
    <t>Разни</t>
  </si>
  <si>
    <t>Банкови такси</t>
  </si>
  <si>
    <t>Куриерски услуги</t>
  </si>
  <si>
    <t>Дарения и подаръци</t>
  </si>
  <si>
    <t>Подаръци</t>
  </si>
  <si>
    <t>Дарения</t>
  </si>
  <si>
    <t>Абонаменти</t>
  </si>
  <si>
    <t>Списания и вестници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</si>
</sst>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0" x14ac:knownFonts="1"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name val="Arial"/>
      <family val="2"/>
      <scheme val="major"/>
    </font>
    <font>
      <sz val="9"/>
      <name val="Arial"/>
      <family val="2"/>
      <scheme val="major"/>
    </font>
    <font>
      <sz val="6"/>
      <color theme="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color theme="0"/>
      <name val="Arial"/>
      <family val="2"/>
      <scheme val="major"/>
    </font>
    <font>
      <b/>
      <sz val="9"/>
      <color theme="1"/>
      <name val="Trebuchet MS"/>
      <family val="2"/>
      <scheme val="minor"/>
    </font>
    <font>
      <sz val="18"/>
      <color theme="4"/>
      <name val="Trebuchet MS"/>
      <family val="2"/>
      <scheme val="minor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"/>
      <color theme="0"/>
      <name val="Trebuchet MS"/>
      <family val="2"/>
      <scheme val="minor"/>
    </font>
    <font>
      <sz val="10"/>
      <name val="Trebuchet MS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Fill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Fill="1"/>
    <xf numFmtId="4" fontId="3" fillId="0" borderId="1" xfId="1" applyNumberFormat="1" applyFont="1" applyFill="1" applyBorder="1"/>
    <xf numFmtId="165" fontId="3" fillId="0" borderId="0" xfId="1" applyNumberFormat="1" applyFont="1" applyFill="1" applyBorder="1"/>
    <xf numFmtId="0" fontId="4" fillId="0" borderId="0" xfId="0" applyFont="1" applyFill="1"/>
    <xf numFmtId="4" fontId="3" fillId="0" borderId="2" xfId="1" applyNumberFormat="1" applyFont="1" applyFill="1" applyBorder="1"/>
    <xf numFmtId="165" fontId="3" fillId="0" borderId="0" xfId="0" applyNumberFormat="1" applyFont="1" applyFill="1" applyBorder="1"/>
    <xf numFmtId="4" fontId="3" fillId="0" borderId="3" xfId="1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4" fontId="3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0" fontId="7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indent="1"/>
    </xf>
    <xf numFmtId="0" fontId="13" fillId="0" borderId="0" xfId="0" applyFont="1" applyFill="1" applyBorder="1" applyAlignment="1">
      <alignment vertical="center"/>
    </xf>
    <xf numFmtId="0" fontId="14" fillId="0" borderId="0" xfId="3" applyFont="1" applyFill="1" applyBorder="1" applyAlignment="1" applyProtection="1"/>
    <xf numFmtId="0" fontId="14" fillId="0" borderId="0" xfId="3" applyFont="1" applyFill="1" applyBorder="1" applyAlignment="1" applyProtection="1">
      <alignment horizontal="left"/>
    </xf>
    <xf numFmtId="0" fontId="15" fillId="0" borderId="0" xfId="0" applyFont="1" applyFill="1" applyBorder="1"/>
    <xf numFmtId="0" fontId="17" fillId="0" borderId="0" xfId="3" applyFont="1" applyFill="1" applyBorder="1" applyAlignment="1" applyProtection="1"/>
    <xf numFmtId="0" fontId="18" fillId="0" borderId="0" xfId="0" applyFont="1" applyFill="1"/>
    <xf numFmtId="0" fontId="19" fillId="0" borderId="0" xfId="0" applyFont="1" applyFill="1" applyBorder="1" applyAlignment="1">
      <alignment horizontal="right" indent="1"/>
    </xf>
    <xf numFmtId="4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center"/>
    </xf>
    <xf numFmtId="40" fontId="12" fillId="2" borderId="0" xfId="2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16" fillId="0" borderId="0" xfId="0" applyFont="1" applyFill="1" applyBorder="1" applyAlignment="1">
      <alignment horizontal="right"/>
    </xf>
  </cellXfs>
  <cellStyles count="4">
    <cellStyle name="Валута" xfId="2" builtinId="4"/>
    <cellStyle name="Запетая" xfId="1" builtinId="3"/>
    <cellStyle name="Нормален" xfId="0" builtinId="0" customBuiltin="1"/>
    <cellStyle name="Хипервръзка" xfId="3" builtinId="8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55"/>
        </top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auto="1"/>
        </patternFill>
      </fill>
      <border outline="0">
        <left style="thin">
          <color indexed="55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outline="0">
        <right style="thin">
          <color indexed="55"/>
        </right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major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6"/>
        </top>
        <bottom/>
        <vertical/>
        <horizontal/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</dxfs>
  <tableStyles count="2" defaultTableStyle="TableStyleMedium2" defaultPivotStyle="PivotStyleLight16">
    <tableStyle name="V42_ExpenseTable" pivot="0" count="5" xr9:uid="{00000000-0011-0000-FFFF-FFFF00000000}">
      <tableStyleElement type="wholeTable" dxfId="139"/>
      <tableStyleElement type="headerRow" dxfId="138"/>
      <tableStyleElement type="totalRow" dxfId="137"/>
      <tableStyleElement type="firstColumn" dxfId="136"/>
      <tableStyleElement type="lastColumn" dxfId="135"/>
    </tableStyle>
    <tableStyle name="V42_IncomeTable" pivot="0" count="5" xr9:uid="{00000000-0011-0000-FFFF-FFFF01000000}">
      <tableStyleElement type="wholeTable" dxfId="134"/>
      <tableStyleElement type="headerRow" dxfId="133"/>
      <tableStyleElement type="totalRow" dxfId="132"/>
      <tableStyleElement type="firstColumn" dxfId="131"/>
      <tableStyleElement type="lastColumn" dxfId="1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</xdr:colOff>
      <xdr:row>0</xdr:row>
      <xdr:rowOff>137161</xdr:rowOff>
    </xdr:from>
    <xdr:to>
      <xdr:col>8</xdr:col>
      <xdr:colOff>678179</xdr:colOff>
      <xdr:row>8</xdr:row>
      <xdr:rowOff>88254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4320" y="137161"/>
          <a:ext cx="3970019" cy="15208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13" totalsRowCount="1" headerRowDxfId="126" dataDxfId="124" headerRowBorderDxfId="125" tableBorderDxfId="123">
  <tableColumns count="4">
    <tableColumn id="1" xr3:uid="{00000000-0010-0000-0000-000001000000}" name="Приходи" totalsRowFunction="custom" totalsRowDxfId="122">
      <totalsRowFormula>"Общо " &amp; Table2[[#Headers],[Приходи]]</totalsRowFormula>
    </tableColumn>
    <tableColumn id="2" xr3:uid="{00000000-0010-0000-0000-000002000000}" name="Предвидении" totalsRowFunction="custom" totalsRowDxfId="121">
      <totalsRowFormula>SUBTOTAL(9,Table2[Предвидении])</totalsRowFormula>
    </tableColumn>
    <tableColumn id="3" xr3:uid="{00000000-0010-0000-0000-000003000000}" name="Реални" totalsRowFunction="custom" totalsRowDxfId="120">
      <totalsRowFormula>SUBTOTAL(9,Table2[Реални])</totalsRowFormula>
    </tableColumn>
    <tableColumn id="4" xr3:uid="{00000000-0010-0000-0000-000004000000}" name="Разлика" totalsRowFunction="custom" totalsRowDxfId="119">
      <calculatedColumnFormula>C5-B5</calculatedColumnFormula>
      <totalsRowFormula>SUBTOTAL(9,Table2[Разлика])</totalsRowFormula>
    </tableColumn>
  </tableColumns>
  <tableStyleInfo name="V42_IncomeTable" showFirstColumn="0" showLastColumn="1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5:D29" totalsRowCount="1" headerRowDxfId="118" dataDxfId="116" headerRowBorderDxfId="117" tableBorderDxfId="115">
  <tableColumns count="4">
    <tableColumn id="1" xr3:uid="{00000000-0010-0000-0100-000001000000}" name="Разходи дом" totalsRowFunction="custom" dataDxfId="114" totalsRowDxfId="113">
      <totalsRowFormula>"Общо " &amp; Table5[[#Headers],[Разходи дом]]</totalsRowFormula>
    </tableColumn>
    <tableColumn id="2" xr3:uid="{00000000-0010-0000-0100-000002000000}" name="Предвидени" totalsRowFunction="custom" dataDxfId="112" totalsRowDxfId="111">
      <totalsRowFormula>SUBTOTAL(9,Table5[Предвидени])</totalsRowFormula>
    </tableColumn>
    <tableColumn id="3" xr3:uid="{00000000-0010-0000-0100-000003000000}" name="Реален" totalsRowFunction="custom" dataDxfId="110" totalsRowDxfId="109">
      <totalsRowFormula>SUBTOTAL(9,Table5[Реален])</totalsRowFormula>
    </tableColumn>
    <tableColumn id="4" xr3:uid="{00000000-0010-0000-0100-000004000000}" name="Разлика" totalsRowFunction="custom" dataDxfId="108" totalsRowDxfId="107">
      <calculatedColumnFormula>B16-C16</calculatedColumnFormula>
      <totalsRowFormula>SUBTOTAL(9,Table5[Разлика])</totalsRowFormula>
    </tableColumn>
  </tableColumns>
  <tableStyleInfo name="V42_ExpenseTable" showFirstColumn="0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F10:I21" totalsRowCount="1" headerRowDxfId="106" dataDxfId="104" headerRowBorderDxfId="105" tableBorderDxfId="103">
  <tableColumns count="4">
    <tableColumn id="1" xr3:uid="{00000000-0010-0000-0200-000001000000}" name="Дневни разходи" totalsRowFunction="custom" dataDxfId="102" totalsRowDxfId="101">
      <totalsRowFormula>"Общо " &amp; Table6[[#Headers],[Дневни разходи]]</totalsRowFormula>
    </tableColumn>
    <tableColumn id="2" xr3:uid="{00000000-0010-0000-0200-000002000000}" name="Предвидени" totalsRowFunction="custom" dataDxfId="100" totalsRowDxfId="99">
      <totalsRowFormula>SUBTOTAL(9,Table6[Предвидени])</totalsRowFormula>
    </tableColumn>
    <tableColumn id="3" xr3:uid="{00000000-0010-0000-0200-000003000000}" name="Реален" totalsRowFunction="custom" dataDxfId="98" totalsRowDxfId="97">
      <totalsRowFormula>SUBTOTAL(9,Table6[Реален])</totalsRowFormula>
    </tableColumn>
    <tableColumn id="4" xr3:uid="{00000000-0010-0000-0200-000004000000}" name="Разлика" totalsRowFunction="custom" dataDxfId="96" totalsRowDxfId="95">
      <calculatedColumnFormula>G11-H11</calculatedColumnFormula>
      <totalsRowFormula>SUBTOTAL(9,Table6[Разлика])</totalsRowFormula>
    </tableColumn>
  </tableColumns>
  <tableStyleInfo name="V42_ExpenseTable" showFirstColumn="0" showLastColumn="1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F23:I35" totalsRowCount="1" headerRowDxfId="94" dataDxfId="92" headerRowBorderDxfId="93" tableBorderDxfId="91">
  <tableColumns count="4">
    <tableColumn id="1" xr3:uid="{00000000-0010-0000-0300-000001000000}" name="Забавления" totalsRowFunction="custom" dataDxfId="90" totalsRowDxfId="89">
      <totalsRowFormula>"Общо " &amp; Table7[[#Headers],[Забавления]]</totalsRowFormula>
    </tableColumn>
    <tableColumn id="2" xr3:uid="{00000000-0010-0000-0300-000002000000}" name="Предвидени" totalsRowFunction="custom" dataDxfId="88" totalsRowDxfId="87">
      <totalsRowFormula>SUBTOTAL(9,Table7[Предвидени])</totalsRowFormula>
    </tableColumn>
    <tableColumn id="3" xr3:uid="{00000000-0010-0000-0300-000003000000}" name="Реален" totalsRowFunction="custom" dataDxfId="86" totalsRowDxfId="85">
      <totalsRowFormula>SUBTOTAL(9,Table7[Реален])</totalsRowFormula>
    </tableColumn>
    <tableColumn id="4" xr3:uid="{00000000-0010-0000-0300-000004000000}" name="Разлика" totalsRowFunction="custom" dataDxfId="84" totalsRowDxfId="83">
      <calculatedColumnFormula>G24-H24</calculatedColumnFormula>
      <totalsRowFormula>SUBTOTAL(9,Table7[Разлика])</totalsRowFormula>
    </tableColumn>
  </tableColumns>
  <tableStyleInfo name="V42_ExpenseTable" showFirstColumn="0" showLastColumn="1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F37:I45" totalsRowCount="1" headerRowDxfId="82" dataDxfId="80" headerRowBorderDxfId="81" tableBorderDxfId="79">
  <tableColumns count="4">
    <tableColumn id="1" xr3:uid="{00000000-0010-0000-0400-000001000000}" name="Спестявания" totalsRowFunction="custom" dataDxfId="78" totalsRowDxfId="77">
      <totalsRowFormula>"Общо " &amp; Table8[[#Headers],[Спестявания]]</totalsRowFormula>
    </tableColumn>
    <tableColumn id="2" xr3:uid="{00000000-0010-0000-0400-000002000000}" name="Предвидени" totalsRowFunction="custom" dataDxfId="76" totalsRowDxfId="75">
      <totalsRowFormula>SUBTOTAL(9,Table8[Предвидени])</totalsRowFormula>
    </tableColumn>
    <tableColumn id="3" xr3:uid="{00000000-0010-0000-0400-000003000000}" name="Реален" totalsRowFunction="custom" dataDxfId="74" totalsRowDxfId="73">
      <totalsRowFormula>SUBTOTAL(9,Table8[Реален])</totalsRowFormula>
    </tableColumn>
    <tableColumn id="4" xr3:uid="{00000000-0010-0000-0400-000004000000}" name="Разлика" totalsRowFunction="custom" dataDxfId="72" totalsRowDxfId="71">
      <calculatedColumnFormula>G38-H38</calculatedColumnFormula>
      <totalsRowFormula>SUBTOTAL(9,Table8[Разлика])</totalsRowFormula>
    </tableColumn>
  </tableColumns>
  <tableStyleInfo name="V42_ExpenseTable" showFirstColumn="0" showLastColumn="1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F47:I56" totalsRowCount="1" headerRowDxfId="70" dataDxfId="68" headerRowBorderDxfId="69">
  <tableColumns count="4">
    <tableColumn id="1" xr3:uid="{00000000-0010-0000-0500-000001000000}" name="Задължения" totalsRowFunction="custom" dataDxfId="67" totalsRowDxfId="66">
      <totalsRowFormula>"Total " &amp; Table10[[#Headers],[Задължения]]</totalsRowFormula>
    </tableColumn>
    <tableColumn id="2" xr3:uid="{00000000-0010-0000-0500-000002000000}" name="Предвидени" totalsRowFunction="custom" dataDxfId="65" totalsRowDxfId="64">
      <totalsRowFormula>SUBTOTAL(9,Table10[Предвидени])</totalsRowFormula>
    </tableColumn>
    <tableColumn id="3" xr3:uid="{00000000-0010-0000-0500-000003000000}" name="Реален" totalsRowFunction="custom" dataDxfId="63" totalsRowDxfId="62">
      <totalsRowFormula>SUBTOTAL(9,Table10[Реален])</totalsRowFormula>
    </tableColumn>
    <tableColumn id="4" xr3:uid="{00000000-0010-0000-0500-000004000000}" name="Разлика" totalsRowFunction="custom" dataDxfId="61" totalsRowDxfId="60">
      <calculatedColumnFormula>G48-H48</calculatedColumnFormula>
      <totalsRowFormula>SUBTOTAL(9,Table10[Разлика])</totalsRowFormula>
    </tableColumn>
  </tableColumns>
  <tableStyleInfo name="V42_ExpenseTable" showFirstColumn="0" showLastColumn="1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Table14" displayName="Table14" ref="F58:I63" totalsRowCount="1" headerRowDxfId="59" dataDxfId="57" headerRowBorderDxfId="58" tableBorderDxfId="56">
  <tableColumns count="4">
    <tableColumn id="1" xr3:uid="{00000000-0010-0000-0600-000001000000}" name="Разни" totalsRowFunction="custom" dataDxfId="55" totalsRowDxfId="54">
      <totalsRowFormula>"Общо " &amp; Table14[[#Headers],[Разни]]</totalsRowFormula>
    </tableColumn>
    <tableColumn id="2" xr3:uid="{00000000-0010-0000-0600-000002000000}" name="Предвидени" totalsRowFunction="custom" dataDxfId="53" totalsRowDxfId="52">
      <totalsRowFormula>SUBTOTAL(9,Table14[Предвидени])</totalsRowFormula>
    </tableColumn>
    <tableColumn id="3" xr3:uid="{00000000-0010-0000-0600-000003000000}" name="Реален" totalsRowFunction="custom" dataDxfId="51" totalsRowDxfId="50">
      <totalsRowFormula>SUBTOTAL(9,Table14[Реален])</totalsRowFormula>
    </tableColumn>
    <tableColumn id="4" xr3:uid="{00000000-0010-0000-0600-000004000000}" name="Разлика" totalsRowFunction="custom" dataDxfId="49" totalsRowDxfId="48">
      <calculatedColumnFormula>G59-H59</calculatedColumnFormula>
      <totalsRowFormula>SUBTOTAL(9,Table14[Разлика])</totalsRowFormula>
    </tableColumn>
  </tableColumns>
  <tableStyleInfo name="V42_ExpenseTable" showFirstColumn="0" showLastColumn="1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7000000}" name="Table15" displayName="Table15" ref="A58:D63" totalsRowCount="1" headerRowDxfId="47" dataDxfId="45" headerRowBorderDxfId="46" tableBorderDxfId="44">
  <tableColumns count="4">
    <tableColumn id="1" xr3:uid="{00000000-0010-0000-0700-000001000000}" name="Абонаменти" totalsRowFunction="custom" dataDxfId="43" totalsRowDxfId="42">
      <totalsRowFormula>"Общо " &amp; Table15[[#Headers],[Абонаменти]]</totalsRowFormula>
    </tableColumn>
    <tableColumn id="2" xr3:uid="{00000000-0010-0000-0700-000002000000}" name="Предвидени" totalsRowFunction="custom" dataDxfId="41" totalsRowDxfId="40">
      <totalsRowFormula>SUBTOTAL(9,Table15[Предвидени])</totalsRowFormula>
    </tableColumn>
    <tableColumn id="3" xr3:uid="{00000000-0010-0000-0700-000003000000}" name="Реален" totalsRowFunction="custom" dataDxfId="39" totalsRowDxfId="38">
      <totalsRowFormula>SUBTOTAL(9,Table15[Реален])</totalsRowFormula>
    </tableColumn>
    <tableColumn id="4" xr3:uid="{00000000-0010-0000-0700-000004000000}" name="Разлика" totalsRowFunction="custom" dataDxfId="37" totalsRowDxfId="36">
      <calculatedColumnFormula>B59-C59</calculatedColumnFormula>
      <totalsRowFormula>SUBTOTAL(9,Table15[Разлика])</totalsRowFormula>
    </tableColumn>
  </tableColumns>
  <tableStyleInfo name="V42_ExpenseTable" showFirstColumn="0" showLastColumn="1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Table19" displayName="Table19" ref="A51:D56" totalsRowCount="1" headerRowDxfId="35" dataDxfId="33" headerRowBorderDxfId="34" tableBorderDxfId="32">
  <tableColumns count="4">
    <tableColumn id="1" xr3:uid="{00000000-0010-0000-0800-000001000000}" name="Дарения и подаръци" totalsRowFunction="custom" dataDxfId="31" totalsRowDxfId="30">
      <totalsRowFormula>"Общо " &amp; Table19[[#Headers],[Дарения и подаръци]]</totalsRowFormula>
    </tableColumn>
    <tableColumn id="2" xr3:uid="{00000000-0010-0000-0800-000002000000}" name="Предвидени" totalsRowFunction="custom" dataDxfId="29" totalsRowDxfId="28">
      <totalsRowFormula>SUBTOTAL(9,Table19[Предвидени])</totalsRowFormula>
    </tableColumn>
    <tableColumn id="3" xr3:uid="{00000000-0010-0000-0800-000003000000}" name="Реален" totalsRowFunction="custom" dataDxfId="27" totalsRowDxfId="26">
      <totalsRowFormula>SUBTOTAL(9,Table19[Реален])</totalsRowFormula>
    </tableColumn>
    <tableColumn id="4" xr3:uid="{00000000-0010-0000-0800-000004000000}" name="Разлика" totalsRowFunction="custom" dataDxfId="25" totalsRowDxfId="24">
      <calculatedColumnFormula>B52-C52</calculatedColumnFormula>
      <totalsRowFormula>SUBTOTAL(9,Table19[Разлика])</totalsRowFormula>
    </tableColumn>
  </tableColumns>
  <tableStyleInfo name="V42_ExpenseTable" showFirstColumn="0" showLastColumn="1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Table20" displayName="Table20" ref="A31:D39" totalsRowCount="1" headerRowDxfId="23" dataDxfId="21" headerRowBorderDxfId="22" tableBorderDxfId="20">
  <tableColumns count="4">
    <tableColumn id="1" xr3:uid="{00000000-0010-0000-0900-000001000000}" name="Транспорт" totalsRowFunction="custom" dataDxfId="19" totalsRowDxfId="18">
      <totalsRowFormula>"Общо " &amp; Table20[[#Headers],[Транспорт]]</totalsRowFormula>
    </tableColumn>
    <tableColumn id="2" xr3:uid="{00000000-0010-0000-0900-000002000000}" name="Предвидени" totalsRowFunction="custom" dataDxfId="17" totalsRowDxfId="16">
      <totalsRowFormula>SUBTOTAL(9,Table20[Предвидени])</totalsRowFormula>
    </tableColumn>
    <tableColumn id="3" xr3:uid="{00000000-0010-0000-0900-000003000000}" name="Реален" totalsRowFunction="custom" dataDxfId="15" totalsRowDxfId="14">
      <totalsRowFormula>SUBTOTAL(9,Table20[Реален])</totalsRowFormula>
    </tableColumn>
    <tableColumn id="4" xr3:uid="{00000000-0010-0000-0900-000004000000}" name="Разлика" totalsRowFunction="custom" dataDxfId="13" totalsRowDxfId="12">
      <calculatedColumnFormula>B32-C32</calculatedColumnFormula>
      <totalsRowFormula>SUBTOTAL(9,Table20[Разлика])</totalsRowFormula>
    </tableColumn>
  </tableColumns>
  <tableStyleInfo name="V42_ExpenseTable" showFirstColumn="0" showLastColumn="1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21" displayName="Table21" ref="A41:D49" totalsRowCount="1" headerRowDxfId="11" dataDxfId="9" headerRowBorderDxfId="10" tableBorderDxfId="8">
  <tableColumns count="4">
    <tableColumn id="1" xr3:uid="{00000000-0010-0000-0A00-000001000000}" name="Здраве" totalsRowFunction="custom" dataDxfId="7" totalsRowDxfId="6">
      <totalsRowFormula>"Общо " &amp; Table21[[#Headers],[Здраве]]</totalsRowFormula>
    </tableColumn>
    <tableColumn id="2" xr3:uid="{00000000-0010-0000-0A00-000002000000}" name="Предвидени" totalsRowFunction="custom" dataDxfId="5" totalsRowDxfId="4">
      <totalsRowFormula>SUBTOTAL(9,Table21[Предвидени])</totalsRowFormula>
    </tableColumn>
    <tableColumn id="3" xr3:uid="{00000000-0010-0000-0A00-000003000000}" name="Реален" totalsRowFunction="custom" dataDxfId="3" totalsRowDxfId="2">
      <totalsRowFormula>SUBTOTAL(9,Table21[Реален])</totalsRowFormula>
    </tableColumn>
    <tableColumn id="4" xr3:uid="{00000000-0010-0000-0A00-000004000000}" name="Разлика" totalsRowFunction="custom" dataDxfId="1" totalsRowDxfId="0">
      <calculatedColumnFormula>B42-C42</calculatedColumnFormula>
      <totalsRowFormula>SUBTOTAL(9,Table21[Разлика])</totalsRowFormula>
    </tableColumn>
  </tableColumns>
  <tableStyleInfo name="V42_ExpenseTable" showFirstColumn="0" showLastColumn="1" showRowStripes="0" showColumnStripes="0"/>
</table>
</file>

<file path=xl/theme/theme1.xml><?xml version="1.0" encoding="utf-8"?>
<a:theme xmlns:a="http://schemas.openxmlformats.org/drawingml/2006/main" name="Vertex42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57"/>
  <sheetViews>
    <sheetView showGridLines="0" tabSelected="1" workbookViewId="0">
      <selection activeCell="B5" sqref="B5"/>
    </sheetView>
  </sheetViews>
  <sheetFormatPr defaultColWidth="9" defaultRowHeight="14.4" x14ac:dyDescent="0.35"/>
  <cols>
    <col min="1" max="1" width="23.09765625" style="1" customWidth="1"/>
    <col min="2" max="4" width="9.59765625" style="1" customWidth="1"/>
    <col min="5" max="5" width="2.59765625" style="1" customWidth="1"/>
    <col min="6" max="6" width="23.09765625" style="1" customWidth="1"/>
    <col min="7" max="9" width="9.59765625" style="1" customWidth="1"/>
    <col min="10" max="16384" width="9" style="1"/>
  </cols>
  <sheetData>
    <row r="1" spans="1:10" ht="26.1" customHeight="1" x14ac:dyDescent="0.35">
      <c r="A1" s="24" t="s">
        <v>3</v>
      </c>
      <c r="B1" s="24"/>
      <c r="C1" s="24"/>
      <c r="D1" s="24"/>
      <c r="E1" s="24"/>
      <c r="F1" s="24"/>
      <c r="G1" s="24"/>
      <c r="H1" s="24"/>
      <c r="I1" s="24"/>
    </row>
    <row r="2" spans="1:10" s="2" customFormat="1" ht="13.8" x14ac:dyDescent="0.3">
      <c r="A2" s="28"/>
      <c r="B2" s="25"/>
      <c r="C2" s="25"/>
      <c r="D2" s="25"/>
      <c r="E2" s="26"/>
      <c r="F2" s="26"/>
      <c r="G2" s="27"/>
      <c r="H2" s="40"/>
      <c r="I2" s="40"/>
    </row>
    <row r="3" spans="1:10" s="2" customFormat="1" ht="12" x14ac:dyDescent="0.3">
      <c r="E3" s="3"/>
    </row>
    <row r="4" spans="1:10" x14ac:dyDescent="0.35">
      <c r="A4" s="20" t="s">
        <v>4</v>
      </c>
      <c r="B4" s="21" t="s">
        <v>39</v>
      </c>
      <c r="C4" s="22" t="s">
        <v>5</v>
      </c>
      <c r="D4" s="22" t="s">
        <v>6</v>
      </c>
      <c r="E4" s="29" t="s">
        <v>0</v>
      </c>
      <c r="F4" s="33"/>
      <c r="G4" s="34"/>
      <c r="H4" s="34"/>
      <c r="I4" s="34"/>
    </row>
    <row r="5" spans="1:10" x14ac:dyDescent="0.35">
      <c r="A5" s="4" t="s">
        <v>7</v>
      </c>
      <c r="B5" s="9">
        <v>2000</v>
      </c>
      <c r="C5" s="9">
        <v>2000</v>
      </c>
      <c r="D5" s="10">
        <f t="shared" ref="D5:D11" si="0">C5-B5</f>
        <v>0</v>
      </c>
      <c r="E5" s="8"/>
      <c r="F5" s="35"/>
      <c r="G5" s="36"/>
      <c r="H5" s="36"/>
      <c r="I5" s="36"/>
    </row>
    <row r="6" spans="1:10" x14ac:dyDescent="0.35">
      <c r="A6" s="4" t="s">
        <v>10</v>
      </c>
      <c r="B6" s="9"/>
      <c r="C6" s="9"/>
      <c r="D6" s="10">
        <f t="shared" si="0"/>
        <v>0</v>
      </c>
      <c r="E6" s="8"/>
      <c r="F6" s="35"/>
      <c r="G6" s="36"/>
      <c r="H6" s="36"/>
      <c r="I6" s="36"/>
      <c r="J6" s="37"/>
    </row>
    <row r="7" spans="1:10" x14ac:dyDescent="0.35">
      <c r="A7" s="4" t="s">
        <v>8</v>
      </c>
      <c r="B7" s="9"/>
      <c r="C7" s="9"/>
      <c r="D7" s="10">
        <f t="shared" si="0"/>
        <v>0</v>
      </c>
      <c r="E7" s="8"/>
      <c r="F7" s="35"/>
      <c r="G7" s="36"/>
      <c r="H7" s="36"/>
      <c r="I7" s="36"/>
      <c r="J7" s="37"/>
    </row>
    <row r="8" spans="1:10" s="2" customFormat="1" x14ac:dyDescent="0.35">
      <c r="A8" s="4" t="s">
        <v>9</v>
      </c>
      <c r="B8" s="9"/>
      <c r="C8" s="9"/>
      <c r="D8" s="10">
        <f t="shared" si="0"/>
        <v>0</v>
      </c>
      <c r="E8" s="11"/>
      <c r="F8" s="38"/>
      <c r="G8" s="38"/>
      <c r="H8" s="38"/>
      <c r="I8" s="38"/>
      <c r="J8" s="39"/>
    </row>
    <row r="9" spans="1:10" x14ac:dyDescent="0.35">
      <c r="A9" s="4" t="s">
        <v>11</v>
      </c>
      <c r="B9" s="9"/>
      <c r="C9" s="9"/>
      <c r="D9" s="10">
        <f t="shared" si="0"/>
        <v>0</v>
      </c>
      <c r="E9" s="8"/>
      <c r="F9" s="11"/>
      <c r="G9" s="11"/>
      <c r="H9" s="11"/>
      <c r="I9" s="11"/>
    </row>
    <row r="10" spans="1:10" x14ac:dyDescent="0.35">
      <c r="A10" s="1" t="s">
        <v>11</v>
      </c>
      <c r="B10" s="9"/>
      <c r="C10" s="9"/>
      <c r="D10" s="10">
        <f t="shared" si="0"/>
        <v>0</v>
      </c>
      <c r="E10" s="8"/>
      <c r="F10" s="20" t="s">
        <v>13</v>
      </c>
      <c r="G10" s="21" t="s">
        <v>38</v>
      </c>
      <c r="H10" s="22" t="s">
        <v>12</v>
      </c>
      <c r="I10" s="22" t="s">
        <v>6</v>
      </c>
    </row>
    <row r="11" spans="1:10" x14ac:dyDescent="0.35">
      <c r="A11" s="4" t="s">
        <v>11</v>
      </c>
      <c r="B11" s="9"/>
      <c r="C11" s="9"/>
      <c r="D11" s="10">
        <f t="shared" si="0"/>
        <v>0</v>
      </c>
      <c r="E11" s="8"/>
      <c r="F11" s="4" t="s">
        <v>14</v>
      </c>
      <c r="G11" s="14"/>
      <c r="H11" s="14"/>
      <c r="I11" s="10">
        <f t="shared" ref="I11" si="1">G11-H11</f>
        <v>0</v>
      </c>
    </row>
    <row r="12" spans="1:10" x14ac:dyDescent="0.35">
      <c r="A12" s="4" t="s">
        <v>11</v>
      </c>
      <c r="B12" s="12"/>
      <c r="C12" s="12"/>
      <c r="D12" s="10">
        <f>C12-B12</f>
        <v>0</v>
      </c>
      <c r="E12" s="8"/>
      <c r="F12" s="4" t="s">
        <v>21</v>
      </c>
      <c r="G12" s="14"/>
      <c r="H12" s="14"/>
      <c r="I12" s="10">
        <f t="shared" ref="I12:I15" si="2">G12-H12</f>
        <v>0</v>
      </c>
    </row>
    <row r="13" spans="1:10" x14ac:dyDescent="0.35">
      <c r="A13" s="30" t="str">
        <f>"Общо " &amp; Table2[[#Headers],[Приходи]]</f>
        <v>Общо Приходи</v>
      </c>
      <c r="B13" s="31">
        <f>SUBTOTAL(9,Table2[Предвидении])</f>
        <v>2000</v>
      </c>
      <c r="C13" s="31">
        <f>SUBTOTAL(9,Table2[Реални])</f>
        <v>2000</v>
      </c>
      <c r="D13" s="32">
        <f>SUBTOTAL(9,Table2[Разлика])</f>
        <v>0</v>
      </c>
      <c r="E13" s="8"/>
      <c r="F13" s="4" t="s">
        <v>15</v>
      </c>
      <c r="G13" s="14"/>
      <c r="H13" s="14"/>
      <c r="I13" s="10">
        <f t="shared" si="2"/>
        <v>0</v>
      </c>
    </row>
    <row r="14" spans="1:10" x14ac:dyDescent="0.35">
      <c r="A14" s="8"/>
      <c r="B14" s="8"/>
      <c r="C14" s="8"/>
      <c r="D14" s="8"/>
      <c r="E14" s="8"/>
      <c r="F14" s="4" t="s">
        <v>16</v>
      </c>
      <c r="G14" s="14"/>
      <c r="H14" s="14"/>
      <c r="I14" s="10">
        <f t="shared" si="2"/>
        <v>0</v>
      </c>
    </row>
    <row r="15" spans="1:10" x14ac:dyDescent="0.35">
      <c r="A15" s="20" t="s">
        <v>40</v>
      </c>
      <c r="B15" s="21" t="s">
        <v>38</v>
      </c>
      <c r="C15" s="22" t="s">
        <v>12</v>
      </c>
      <c r="D15" s="22" t="s">
        <v>6</v>
      </c>
      <c r="E15" s="8"/>
      <c r="F15" s="4" t="s">
        <v>17</v>
      </c>
      <c r="G15" s="14"/>
      <c r="H15" s="14"/>
      <c r="I15" s="10">
        <f t="shared" si="2"/>
        <v>0</v>
      </c>
    </row>
    <row r="16" spans="1:10" x14ac:dyDescent="0.35">
      <c r="A16" s="4" t="s">
        <v>41</v>
      </c>
      <c r="B16" s="9">
        <v>1100</v>
      </c>
      <c r="C16" s="9">
        <v>1100</v>
      </c>
      <c r="D16" s="10">
        <f>B16-C16</f>
        <v>0</v>
      </c>
      <c r="E16" s="8"/>
      <c r="F16" s="4" t="s">
        <v>18</v>
      </c>
      <c r="G16" s="14"/>
      <c r="H16" s="14"/>
      <c r="I16" s="10">
        <f t="shared" ref="I16:I20" si="3">G16-H16</f>
        <v>0</v>
      </c>
    </row>
    <row r="17" spans="1:9" x14ac:dyDescent="0.35">
      <c r="A17" s="4" t="s">
        <v>42</v>
      </c>
      <c r="B17" s="9">
        <v>50</v>
      </c>
      <c r="C17" s="9">
        <v>67</v>
      </c>
      <c r="D17" s="10">
        <f t="shared" ref="D17:D28" si="4">B17-C17</f>
        <v>-17</v>
      </c>
      <c r="E17" s="8"/>
      <c r="F17" s="4" t="s">
        <v>19</v>
      </c>
      <c r="G17" s="14"/>
      <c r="H17" s="14"/>
      <c r="I17" s="10">
        <f t="shared" ref="I17:I18" si="5">G17-H17</f>
        <v>0</v>
      </c>
    </row>
    <row r="18" spans="1:9" x14ac:dyDescent="0.35">
      <c r="A18" s="4" t="s">
        <v>43</v>
      </c>
      <c r="B18" s="9">
        <v>43</v>
      </c>
      <c r="C18" s="9">
        <v>52</v>
      </c>
      <c r="D18" s="10">
        <f t="shared" si="4"/>
        <v>-9</v>
      </c>
      <c r="E18" s="8"/>
      <c r="F18" s="4" t="s">
        <v>20</v>
      </c>
      <c r="G18" s="14"/>
      <c r="H18" s="14"/>
      <c r="I18" s="10">
        <f t="shared" si="5"/>
        <v>0</v>
      </c>
    </row>
    <row r="19" spans="1:9" x14ac:dyDescent="0.35">
      <c r="A19" s="4" t="s">
        <v>44</v>
      </c>
      <c r="B19" s="9">
        <v>7</v>
      </c>
      <c r="C19" s="9">
        <v>7</v>
      </c>
      <c r="D19" s="10">
        <f t="shared" si="4"/>
        <v>0</v>
      </c>
      <c r="E19" s="8"/>
      <c r="F19" s="4" t="s">
        <v>11</v>
      </c>
      <c r="G19" s="14"/>
      <c r="H19" s="14"/>
      <c r="I19" s="10">
        <f t="shared" si="3"/>
        <v>0</v>
      </c>
    </row>
    <row r="20" spans="1:9" s="5" customFormat="1" x14ac:dyDescent="0.35">
      <c r="A20" s="4" t="s">
        <v>45</v>
      </c>
      <c r="B20" s="9">
        <v>25</v>
      </c>
      <c r="C20" s="9">
        <v>25</v>
      </c>
      <c r="D20" s="10">
        <f t="shared" si="4"/>
        <v>0</v>
      </c>
      <c r="E20" s="8"/>
      <c r="F20" s="4" t="s">
        <v>11</v>
      </c>
      <c r="G20" s="14"/>
      <c r="H20" s="14"/>
      <c r="I20" s="10">
        <f t="shared" si="3"/>
        <v>0</v>
      </c>
    </row>
    <row r="21" spans="1:9" x14ac:dyDescent="0.35">
      <c r="A21" s="4" t="s">
        <v>46</v>
      </c>
      <c r="B21" s="9">
        <v>35</v>
      </c>
      <c r="C21" s="9">
        <v>35</v>
      </c>
      <c r="D21" s="10">
        <f t="shared" si="4"/>
        <v>0</v>
      </c>
      <c r="E21" s="8"/>
      <c r="F21" s="23" t="str">
        <f>"Общо " &amp; Table6[[#Headers],[Дневни разходи]]</f>
        <v>Общо Дневни разходи</v>
      </c>
      <c r="G21" s="18">
        <f>SUBTOTAL(9,Table6[Предвидени])</f>
        <v>0</v>
      </c>
      <c r="H21" s="18">
        <f>SUBTOTAL(9,Table6[Реален])</f>
        <v>0</v>
      </c>
      <c r="I21" s="13">
        <f>SUBTOTAL(9,Table6[Разлика])</f>
        <v>0</v>
      </c>
    </row>
    <row r="22" spans="1:9" x14ac:dyDescent="0.35">
      <c r="A22" s="4" t="s">
        <v>47</v>
      </c>
      <c r="B22" s="9">
        <v>15</v>
      </c>
      <c r="C22" s="9">
        <v>15</v>
      </c>
      <c r="D22" s="10">
        <f t="shared" si="4"/>
        <v>0</v>
      </c>
      <c r="E22" s="8"/>
      <c r="F22" s="8"/>
      <c r="G22" s="17"/>
      <c r="H22" s="17"/>
      <c r="I22" s="17"/>
    </row>
    <row r="23" spans="1:9" x14ac:dyDescent="0.35">
      <c r="A23" s="4" t="s">
        <v>48</v>
      </c>
      <c r="B23" s="9">
        <v>0</v>
      </c>
      <c r="C23" s="9">
        <v>150</v>
      </c>
      <c r="D23" s="10">
        <f t="shared" si="4"/>
        <v>-150</v>
      </c>
      <c r="E23" s="8"/>
      <c r="F23" s="20" t="s">
        <v>22</v>
      </c>
      <c r="G23" s="21" t="s">
        <v>38</v>
      </c>
      <c r="H23" s="22" t="s">
        <v>12</v>
      </c>
      <c r="I23" s="22" t="s">
        <v>6</v>
      </c>
    </row>
    <row r="24" spans="1:9" x14ac:dyDescent="0.35">
      <c r="A24" s="4" t="s">
        <v>49</v>
      </c>
      <c r="B24" s="9">
        <v>0</v>
      </c>
      <c r="C24" s="9">
        <v>0</v>
      </c>
      <c r="D24" s="10">
        <f t="shared" si="4"/>
        <v>0</v>
      </c>
      <c r="E24" s="8"/>
      <c r="F24" s="4" t="s">
        <v>31</v>
      </c>
      <c r="G24" s="14"/>
      <c r="H24" s="14"/>
      <c r="I24" s="10">
        <f t="shared" ref="I24:I34" si="6">G24-H24</f>
        <v>0</v>
      </c>
    </row>
    <row r="25" spans="1:9" x14ac:dyDescent="0.35">
      <c r="A25" s="4" t="s">
        <v>50</v>
      </c>
      <c r="B25" s="9">
        <v>20</v>
      </c>
      <c r="C25" s="9">
        <v>15</v>
      </c>
      <c r="D25" s="10">
        <f>B25-C25</f>
        <v>5</v>
      </c>
      <c r="E25" s="8"/>
      <c r="F25" s="4" t="s">
        <v>23</v>
      </c>
      <c r="G25" s="14"/>
      <c r="H25" s="14"/>
      <c r="I25" s="10">
        <f t="shared" si="6"/>
        <v>0</v>
      </c>
    </row>
    <row r="26" spans="1:9" x14ac:dyDescent="0.35">
      <c r="A26" s="4" t="s">
        <v>1</v>
      </c>
      <c r="B26" s="9">
        <v>50</v>
      </c>
      <c r="C26" s="9">
        <v>20</v>
      </c>
      <c r="D26" s="10">
        <f t="shared" si="4"/>
        <v>30</v>
      </c>
      <c r="E26" s="8"/>
      <c r="F26" s="4" t="s">
        <v>24</v>
      </c>
      <c r="G26" s="14"/>
      <c r="H26" s="14"/>
      <c r="I26" s="10">
        <f t="shared" si="6"/>
        <v>0</v>
      </c>
    </row>
    <row r="27" spans="1:9" x14ac:dyDescent="0.35">
      <c r="A27" s="4" t="s">
        <v>51</v>
      </c>
      <c r="B27" s="9">
        <v>0</v>
      </c>
      <c r="C27" s="9">
        <v>0</v>
      </c>
      <c r="D27" s="10">
        <f t="shared" si="4"/>
        <v>0</v>
      </c>
      <c r="E27" s="8"/>
      <c r="F27" s="4" t="s">
        <v>2</v>
      </c>
      <c r="G27" s="14"/>
      <c r="H27" s="14"/>
      <c r="I27" s="10">
        <f t="shared" ref="I27:I31" si="7">G27-H27</f>
        <v>0</v>
      </c>
    </row>
    <row r="28" spans="1:9" x14ac:dyDescent="0.35">
      <c r="A28" s="4" t="s">
        <v>11</v>
      </c>
      <c r="B28" s="14">
        <v>0</v>
      </c>
      <c r="C28" s="14">
        <v>0</v>
      </c>
      <c r="D28" s="10">
        <f t="shared" si="4"/>
        <v>0</v>
      </c>
      <c r="E28" s="8"/>
      <c r="F28" s="4" t="s">
        <v>25</v>
      </c>
      <c r="G28" s="14"/>
      <c r="H28" s="14"/>
      <c r="I28" s="10">
        <f t="shared" si="7"/>
        <v>0</v>
      </c>
    </row>
    <row r="29" spans="1:9" x14ac:dyDescent="0.35">
      <c r="A29" s="23" t="str">
        <f>"Общо " &amp; Table5[[#Headers],[Разходи дом]]</f>
        <v>Общо Разходи дом</v>
      </c>
      <c r="B29" s="18">
        <f>SUBTOTAL(9,Table5[Предвидени])</f>
        <v>1345</v>
      </c>
      <c r="C29" s="18">
        <f>SUBTOTAL(9,Table5[Реален])</f>
        <v>1486</v>
      </c>
      <c r="D29" s="13">
        <f>SUBTOTAL(9,Table5[Разлика])</f>
        <v>-141</v>
      </c>
      <c r="E29" s="8"/>
      <c r="F29" s="4" t="s">
        <v>26</v>
      </c>
      <c r="G29" s="14"/>
      <c r="H29" s="14"/>
      <c r="I29" s="10">
        <f t="shared" si="7"/>
        <v>0</v>
      </c>
    </row>
    <row r="30" spans="1:9" x14ac:dyDescent="0.35">
      <c r="A30" s="8"/>
      <c r="B30" s="17"/>
      <c r="C30" s="17"/>
      <c r="D30" s="17"/>
      <c r="E30" s="8"/>
      <c r="F30" s="4" t="s">
        <v>30</v>
      </c>
      <c r="G30" s="14"/>
      <c r="H30" s="14"/>
      <c r="I30" s="10">
        <f t="shared" si="7"/>
        <v>0</v>
      </c>
    </row>
    <row r="31" spans="1:9" x14ac:dyDescent="0.35">
      <c r="A31" s="20" t="s">
        <v>52</v>
      </c>
      <c r="B31" s="21" t="s">
        <v>38</v>
      </c>
      <c r="C31" s="22" t="s">
        <v>12</v>
      </c>
      <c r="D31" s="22" t="s">
        <v>6</v>
      </c>
      <c r="E31" s="8"/>
      <c r="F31" s="4" t="s">
        <v>28</v>
      </c>
      <c r="G31" s="14"/>
      <c r="H31" s="14"/>
      <c r="I31" s="10">
        <f t="shared" si="7"/>
        <v>0</v>
      </c>
    </row>
    <row r="32" spans="1:9" x14ac:dyDescent="0.35">
      <c r="A32" s="4" t="s">
        <v>53</v>
      </c>
      <c r="B32" s="14"/>
      <c r="C32" s="14"/>
      <c r="D32" s="10">
        <f>B32-C32</f>
        <v>0</v>
      </c>
      <c r="E32" s="8"/>
      <c r="F32" s="4" t="s">
        <v>29</v>
      </c>
      <c r="G32" s="14"/>
      <c r="H32" s="14"/>
      <c r="I32" s="10">
        <f t="shared" si="6"/>
        <v>0</v>
      </c>
    </row>
    <row r="33" spans="1:9" x14ac:dyDescent="0.35">
      <c r="A33" s="4" t="s">
        <v>54</v>
      </c>
      <c r="B33" s="14"/>
      <c r="C33" s="14"/>
      <c r="D33" s="10">
        <f t="shared" ref="D33:D38" si="8">B33-C33</f>
        <v>0</v>
      </c>
      <c r="E33" s="8"/>
      <c r="F33" s="4" t="s">
        <v>27</v>
      </c>
      <c r="G33" s="14"/>
      <c r="H33" s="14"/>
      <c r="I33" s="10">
        <f t="shared" si="6"/>
        <v>0</v>
      </c>
    </row>
    <row r="34" spans="1:9" x14ac:dyDescent="0.35">
      <c r="A34" s="4" t="s">
        <v>55</v>
      </c>
      <c r="B34" s="14"/>
      <c r="C34" s="14"/>
      <c r="D34" s="10">
        <f>B34-C34</f>
        <v>0</v>
      </c>
      <c r="E34" s="8"/>
      <c r="F34" s="4" t="s">
        <v>11</v>
      </c>
      <c r="G34" s="14"/>
      <c r="H34" s="14"/>
      <c r="I34" s="10">
        <f t="shared" si="6"/>
        <v>0</v>
      </c>
    </row>
    <row r="35" spans="1:9" x14ac:dyDescent="0.35">
      <c r="A35" s="4" t="s">
        <v>56</v>
      </c>
      <c r="B35" s="14"/>
      <c r="C35" s="14"/>
      <c r="D35" s="10">
        <f t="shared" si="8"/>
        <v>0</v>
      </c>
      <c r="E35" s="8"/>
      <c r="F35" s="23" t="str">
        <f>"Общо " &amp; Table7[[#Headers],[Забавления]]</f>
        <v>Общо Забавления</v>
      </c>
      <c r="G35" s="18">
        <f>SUBTOTAL(9,Table7[Предвидени])</f>
        <v>0</v>
      </c>
      <c r="H35" s="18">
        <f>SUBTOTAL(9,Table7[Реален])</f>
        <v>0</v>
      </c>
      <c r="I35" s="13">
        <f>SUBTOTAL(9,Table7[Разлика])</f>
        <v>0</v>
      </c>
    </row>
    <row r="36" spans="1:9" x14ac:dyDescent="0.35">
      <c r="A36" s="4" t="s">
        <v>51</v>
      </c>
      <c r="B36" s="14"/>
      <c r="C36" s="14"/>
      <c r="D36" s="10">
        <f t="shared" si="8"/>
        <v>0</v>
      </c>
      <c r="E36" s="8"/>
      <c r="F36" s="8"/>
      <c r="G36" s="17"/>
      <c r="H36" s="17"/>
      <c r="I36" s="17"/>
    </row>
    <row r="37" spans="1:9" x14ac:dyDescent="0.35">
      <c r="A37" s="4" t="s">
        <v>57</v>
      </c>
      <c r="B37" s="14"/>
      <c r="C37" s="14"/>
      <c r="D37" s="10">
        <f t="shared" si="8"/>
        <v>0</v>
      </c>
      <c r="E37" s="8"/>
      <c r="F37" s="20" t="s">
        <v>32</v>
      </c>
      <c r="G37" s="21" t="s">
        <v>38</v>
      </c>
      <c r="H37" s="22" t="s">
        <v>12</v>
      </c>
      <c r="I37" s="22" t="s">
        <v>6</v>
      </c>
    </row>
    <row r="38" spans="1:9" x14ac:dyDescent="0.35">
      <c r="A38" s="4" t="s">
        <v>11</v>
      </c>
      <c r="B38" s="14"/>
      <c r="C38" s="14"/>
      <c r="D38" s="10">
        <f t="shared" si="8"/>
        <v>0</v>
      </c>
      <c r="E38" s="8"/>
      <c r="F38" s="4" t="s">
        <v>33</v>
      </c>
      <c r="G38" s="14"/>
      <c r="H38" s="14"/>
      <c r="I38" s="10">
        <f>G38-H38</f>
        <v>0</v>
      </c>
    </row>
    <row r="39" spans="1:9" x14ac:dyDescent="0.35">
      <c r="A39" s="23" t="str">
        <f>"Общо " &amp; Table20[[#Headers],[Транспорт]]</f>
        <v>Общо Транспорт</v>
      </c>
      <c r="B39" s="18">
        <f>SUBTOTAL(9,Table20[Предвидени])</f>
        <v>0</v>
      </c>
      <c r="C39" s="18">
        <f>SUBTOTAL(9,Table20[Реален])</f>
        <v>0</v>
      </c>
      <c r="D39" s="13">
        <f>SUBTOTAL(9,Table20[Разлика])</f>
        <v>0</v>
      </c>
      <c r="E39" s="8"/>
      <c r="F39" s="4" t="s">
        <v>34</v>
      </c>
      <c r="G39" s="14"/>
      <c r="H39" s="14"/>
      <c r="I39" s="10">
        <f t="shared" ref="I39:I40" si="9">G39-H39</f>
        <v>0</v>
      </c>
    </row>
    <row r="40" spans="1:9" x14ac:dyDescent="0.35">
      <c r="A40" s="8"/>
      <c r="B40" s="17"/>
      <c r="C40" s="17"/>
      <c r="D40" s="17"/>
      <c r="E40" s="8"/>
      <c r="F40" s="4" t="s">
        <v>35</v>
      </c>
      <c r="G40" s="14"/>
      <c r="H40" s="14"/>
      <c r="I40" s="10">
        <f t="shared" si="9"/>
        <v>0</v>
      </c>
    </row>
    <row r="41" spans="1:9" x14ac:dyDescent="0.35">
      <c r="A41" s="20" t="s">
        <v>58</v>
      </c>
      <c r="B41" s="21" t="s">
        <v>38</v>
      </c>
      <c r="C41" s="22" t="s">
        <v>12</v>
      </c>
      <c r="D41" s="22" t="s">
        <v>6</v>
      </c>
      <c r="E41" s="8"/>
      <c r="F41" s="4" t="s">
        <v>36</v>
      </c>
      <c r="G41" s="14"/>
      <c r="H41" s="14"/>
      <c r="I41" s="10">
        <f>G41-H41</f>
        <v>0</v>
      </c>
    </row>
    <row r="42" spans="1:9" x14ac:dyDescent="0.35">
      <c r="A42" s="4" t="s">
        <v>63</v>
      </c>
      <c r="B42" s="14"/>
      <c r="C42" s="14"/>
      <c r="D42" s="10">
        <f t="shared" ref="D42:D48" si="10">B42-C42</f>
        <v>0</v>
      </c>
      <c r="E42" s="8"/>
      <c r="F42" s="4" t="s">
        <v>37</v>
      </c>
      <c r="G42" s="14"/>
      <c r="H42" s="14"/>
      <c r="I42" s="10">
        <f>G42-H42</f>
        <v>0</v>
      </c>
    </row>
    <row r="43" spans="1:9" x14ac:dyDescent="0.35">
      <c r="A43" s="4" t="s">
        <v>59</v>
      </c>
      <c r="B43" s="14"/>
      <c r="C43" s="14"/>
      <c r="D43" s="10">
        <f t="shared" si="10"/>
        <v>0</v>
      </c>
      <c r="E43" s="8"/>
      <c r="F43" s="4" t="s">
        <v>11</v>
      </c>
      <c r="G43" s="14"/>
      <c r="H43" s="14"/>
      <c r="I43" s="10">
        <f>G43-H43</f>
        <v>0</v>
      </c>
    </row>
    <row r="44" spans="1:9" x14ac:dyDescent="0.35">
      <c r="A44" s="4" t="s">
        <v>60</v>
      </c>
      <c r="B44" s="14"/>
      <c r="C44" s="14"/>
      <c r="D44" s="10">
        <f t="shared" si="10"/>
        <v>0</v>
      </c>
      <c r="E44" s="8"/>
      <c r="F44" s="4" t="s">
        <v>11</v>
      </c>
      <c r="G44" s="14"/>
      <c r="H44" s="14"/>
      <c r="I44" s="10">
        <f>G44-H44</f>
        <v>0</v>
      </c>
    </row>
    <row r="45" spans="1:9" x14ac:dyDescent="0.35">
      <c r="A45" s="4" t="s">
        <v>61</v>
      </c>
      <c r="B45" s="14"/>
      <c r="C45" s="14"/>
      <c r="D45" s="10">
        <f t="shared" si="10"/>
        <v>0</v>
      </c>
      <c r="E45" s="8"/>
      <c r="F45" s="23" t="str">
        <f>"Общо " &amp; Table8[[#Headers],[Спестявания]]</f>
        <v>Общо Спестявания</v>
      </c>
      <c r="G45" s="18">
        <f>SUBTOTAL(9,Table8[Предвидени])</f>
        <v>0</v>
      </c>
      <c r="H45" s="18">
        <f>SUBTOTAL(9,Table8[Реален])</f>
        <v>0</v>
      </c>
      <c r="I45" s="13">
        <f>SUBTOTAL(9,Table8[Разлика])</f>
        <v>0</v>
      </c>
    </row>
    <row r="46" spans="1:9" x14ac:dyDescent="0.35">
      <c r="A46" s="4" t="s">
        <v>54</v>
      </c>
      <c r="B46" s="14"/>
      <c r="C46" s="14"/>
      <c r="D46" s="10">
        <f t="shared" si="10"/>
        <v>0</v>
      </c>
      <c r="E46" s="8"/>
      <c r="F46" s="8"/>
      <c r="G46" s="17"/>
      <c r="H46" s="17"/>
      <c r="I46" s="17"/>
    </row>
    <row r="47" spans="1:9" x14ac:dyDescent="0.35">
      <c r="A47" s="4" t="s">
        <v>62</v>
      </c>
      <c r="B47" s="14"/>
      <c r="C47" s="14"/>
      <c r="D47" s="10">
        <f t="shared" si="10"/>
        <v>0</v>
      </c>
      <c r="E47" s="8"/>
      <c r="F47" s="20" t="s">
        <v>64</v>
      </c>
      <c r="G47" s="21" t="s">
        <v>38</v>
      </c>
      <c r="H47" s="22" t="s">
        <v>12</v>
      </c>
      <c r="I47" s="22" t="s">
        <v>6</v>
      </c>
    </row>
    <row r="48" spans="1:9" x14ac:dyDescent="0.35">
      <c r="A48" s="4" t="s">
        <v>11</v>
      </c>
      <c r="B48" s="14"/>
      <c r="C48" s="14"/>
      <c r="D48" s="10">
        <f t="shared" si="10"/>
        <v>0</v>
      </c>
      <c r="E48" s="8"/>
      <c r="F48" s="4" t="s">
        <v>65</v>
      </c>
      <c r="G48" s="14"/>
      <c r="H48" s="14"/>
      <c r="I48" s="10">
        <f t="shared" ref="I48:I55" si="11">G48-H48</f>
        <v>0</v>
      </c>
    </row>
    <row r="49" spans="1:9" x14ac:dyDescent="0.35">
      <c r="A49" s="23" t="str">
        <f>"Общо " &amp; Table21[[#Headers],[Здраве]]</f>
        <v>Общо Здраве</v>
      </c>
      <c r="B49" s="18">
        <f>SUBTOTAL(9,Table21[Предвидени])</f>
        <v>0</v>
      </c>
      <c r="C49" s="18">
        <f>SUBTOTAL(9,Table21[Реален])</f>
        <v>0</v>
      </c>
      <c r="D49" s="13">
        <f>SUBTOTAL(9,Table21[Разлика])</f>
        <v>0</v>
      </c>
      <c r="E49" s="8"/>
      <c r="F49" s="4" t="s">
        <v>66</v>
      </c>
      <c r="G49" s="14"/>
      <c r="H49" s="14"/>
      <c r="I49" s="10">
        <f t="shared" si="11"/>
        <v>0</v>
      </c>
    </row>
    <row r="50" spans="1:9" x14ac:dyDescent="0.35">
      <c r="A50" s="8"/>
      <c r="B50" s="17"/>
      <c r="C50" s="17"/>
      <c r="D50" s="17"/>
      <c r="E50" s="8"/>
      <c r="F50" s="4" t="s">
        <v>67</v>
      </c>
      <c r="G50" s="14"/>
      <c r="H50" s="14"/>
      <c r="I50" s="10">
        <f t="shared" si="11"/>
        <v>0</v>
      </c>
    </row>
    <row r="51" spans="1:9" x14ac:dyDescent="0.35">
      <c r="A51" s="20" t="s">
        <v>73</v>
      </c>
      <c r="B51" s="21" t="s">
        <v>38</v>
      </c>
      <c r="C51" s="22" t="s">
        <v>12</v>
      </c>
      <c r="D51" s="22" t="s">
        <v>6</v>
      </c>
      <c r="E51" s="8"/>
      <c r="F51" s="4" t="s">
        <v>68</v>
      </c>
      <c r="G51" s="14"/>
      <c r="H51" s="14"/>
      <c r="I51" s="10">
        <f t="shared" si="11"/>
        <v>0</v>
      </c>
    </row>
    <row r="52" spans="1:9" x14ac:dyDescent="0.35">
      <c r="A52" s="4" t="s">
        <v>74</v>
      </c>
      <c r="B52" s="14"/>
      <c r="C52" s="14"/>
      <c r="D52" s="10">
        <f t="shared" ref="D52:D55" si="12">B52-C52</f>
        <v>0</v>
      </c>
      <c r="E52" s="8"/>
      <c r="F52" s="4" t="s">
        <v>69</v>
      </c>
      <c r="G52" s="14"/>
      <c r="H52" s="14"/>
      <c r="I52" s="10">
        <f t="shared" si="11"/>
        <v>0</v>
      </c>
    </row>
    <row r="53" spans="1:9" x14ac:dyDescent="0.35">
      <c r="A53" s="4" t="s">
        <v>75</v>
      </c>
      <c r="B53" s="14"/>
      <c r="C53" s="14"/>
      <c r="D53" s="10">
        <f t="shared" si="12"/>
        <v>0</v>
      </c>
      <c r="E53" s="8"/>
      <c r="F53" s="4" t="s">
        <v>11</v>
      </c>
      <c r="G53" s="14"/>
      <c r="H53" s="14"/>
      <c r="I53" s="10">
        <f t="shared" ref="I53:I54" si="13">G53-H53</f>
        <v>0</v>
      </c>
    </row>
    <row r="54" spans="1:9" x14ac:dyDescent="0.35">
      <c r="A54" s="4" t="s">
        <v>11</v>
      </c>
      <c r="B54" s="14"/>
      <c r="C54" s="14"/>
      <c r="D54" s="10">
        <f t="shared" si="12"/>
        <v>0</v>
      </c>
      <c r="E54" s="8"/>
      <c r="F54" s="4" t="s">
        <v>11</v>
      </c>
      <c r="G54" s="14"/>
      <c r="H54" s="14"/>
      <c r="I54" s="10">
        <f t="shared" si="13"/>
        <v>0</v>
      </c>
    </row>
    <row r="55" spans="1:9" x14ac:dyDescent="0.35">
      <c r="A55" s="4" t="s">
        <v>11</v>
      </c>
      <c r="B55" s="14"/>
      <c r="C55" s="14"/>
      <c r="D55" s="10">
        <f t="shared" si="12"/>
        <v>0</v>
      </c>
      <c r="E55" s="8"/>
      <c r="F55" s="4" t="s">
        <v>11</v>
      </c>
      <c r="G55" s="14"/>
      <c r="H55" s="14"/>
      <c r="I55" s="10">
        <f t="shared" si="11"/>
        <v>0</v>
      </c>
    </row>
    <row r="56" spans="1:9" x14ac:dyDescent="0.35">
      <c r="A56" s="23" t="str">
        <f>"Общо " &amp; Table19[[#Headers],[Дарения и подаръци]]</f>
        <v>Общо Дарения и подаръци</v>
      </c>
      <c r="B56" s="18">
        <f>SUBTOTAL(9,Table19[Предвидени])</f>
        <v>0</v>
      </c>
      <c r="C56" s="18">
        <f>SUBTOTAL(9,Table19[Реален])</f>
        <v>0</v>
      </c>
      <c r="D56" s="13">
        <f>SUBTOTAL(9,Table19[Разлика])</f>
        <v>0</v>
      </c>
      <c r="E56" s="8"/>
      <c r="F56" s="23" t="str">
        <f>"Total " &amp; Table10[[#Headers],[Задължения]]</f>
        <v>Total Задължения</v>
      </c>
      <c r="G56" s="18">
        <f>SUBTOTAL(9,Table10[Предвидени])</f>
        <v>0</v>
      </c>
      <c r="H56" s="18">
        <f>SUBTOTAL(9,Table10[Реален])</f>
        <v>0</v>
      </c>
      <c r="I56" s="13">
        <f>SUBTOTAL(9,Table10[Разлика])</f>
        <v>0</v>
      </c>
    </row>
    <row r="57" spans="1:9" x14ac:dyDescent="0.35">
      <c r="A57" s="8"/>
      <c r="B57" s="17"/>
      <c r="C57" s="17"/>
      <c r="D57" s="17"/>
      <c r="E57" s="8"/>
      <c r="F57" s="8"/>
      <c r="G57" s="17"/>
      <c r="H57" s="17"/>
      <c r="I57" s="17"/>
    </row>
    <row r="58" spans="1:9" x14ac:dyDescent="0.35">
      <c r="A58" s="20" t="s">
        <v>76</v>
      </c>
      <c r="B58" s="21" t="s">
        <v>38</v>
      </c>
      <c r="C58" s="22" t="s">
        <v>12</v>
      </c>
      <c r="D58" s="22" t="s">
        <v>6</v>
      </c>
      <c r="E58" s="8"/>
      <c r="F58" s="20" t="s">
        <v>70</v>
      </c>
      <c r="G58" s="21" t="s">
        <v>38</v>
      </c>
      <c r="H58" s="22" t="s">
        <v>12</v>
      </c>
      <c r="I58" s="22" t="s">
        <v>6</v>
      </c>
    </row>
    <row r="59" spans="1:9" x14ac:dyDescent="0.35">
      <c r="A59" s="4" t="s">
        <v>77</v>
      </c>
      <c r="B59" s="14"/>
      <c r="C59" s="14"/>
      <c r="D59" s="10">
        <f t="shared" ref="D59:D62" si="14">B59-C59</f>
        <v>0</v>
      </c>
      <c r="E59" s="8"/>
      <c r="F59" s="4" t="s">
        <v>71</v>
      </c>
      <c r="G59" s="9"/>
      <c r="H59" s="9"/>
      <c r="I59" s="10">
        <f t="shared" ref="I59:I62" si="15">G59-H59</f>
        <v>0</v>
      </c>
    </row>
    <row r="60" spans="1:9" x14ac:dyDescent="0.35">
      <c r="A60" s="4" t="s">
        <v>11</v>
      </c>
      <c r="B60" s="14"/>
      <c r="C60" s="14"/>
      <c r="D60" s="10">
        <f t="shared" si="14"/>
        <v>0</v>
      </c>
      <c r="E60" s="8"/>
      <c r="F60" s="4" t="s">
        <v>72</v>
      </c>
      <c r="G60" s="9"/>
      <c r="H60" s="9"/>
      <c r="I60" s="10">
        <f t="shared" si="15"/>
        <v>0</v>
      </c>
    </row>
    <row r="61" spans="1:9" x14ac:dyDescent="0.35">
      <c r="A61" s="4" t="s">
        <v>11</v>
      </c>
      <c r="B61" s="14"/>
      <c r="C61" s="14"/>
      <c r="D61" s="10">
        <f t="shared" si="14"/>
        <v>0</v>
      </c>
      <c r="E61" s="8"/>
      <c r="F61" s="4" t="s">
        <v>11</v>
      </c>
      <c r="G61" s="9"/>
      <c r="H61" s="9"/>
      <c r="I61" s="10">
        <f t="shared" si="15"/>
        <v>0</v>
      </c>
    </row>
    <row r="62" spans="1:9" x14ac:dyDescent="0.35">
      <c r="A62" s="4" t="s">
        <v>11</v>
      </c>
      <c r="B62" s="14"/>
      <c r="C62" s="14"/>
      <c r="D62" s="10">
        <f t="shared" si="14"/>
        <v>0</v>
      </c>
      <c r="E62" s="8"/>
      <c r="F62" s="4" t="s">
        <v>11</v>
      </c>
      <c r="G62" s="14"/>
      <c r="H62" s="14"/>
      <c r="I62" s="10">
        <f t="shared" si="15"/>
        <v>0</v>
      </c>
    </row>
    <row r="63" spans="1:9" x14ac:dyDescent="0.35">
      <c r="A63" s="23" t="str">
        <f>"Общо " &amp; Table15[[#Headers],[Абонаменти]]</f>
        <v>Общо Абонаменти</v>
      </c>
      <c r="B63" s="18">
        <f>SUBTOTAL(9,Table15[Предвидени])</f>
        <v>0</v>
      </c>
      <c r="C63" s="18">
        <f>SUBTOTAL(9,Table15[Реален])</f>
        <v>0</v>
      </c>
      <c r="D63" s="13">
        <f>SUBTOTAL(9,Table15[Разлика])</f>
        <v>0</v>
      </c>
      <c r="E63" s="8"/>
      <c r="F63" s="23" t="str">
        <f>"Общо " &amp; Table14[[#Headers],[Разни]]</f>
        <v>Общо Разни</v>
      </c>
      <c r="G63" s="18">
        <f>SUBTOTAL(9,Table14[Предвидени])</f>
        <v>0</v>
      </c>
      <c r="H63" s="18">
        <f>SUBTOTAL(9,Table14[Реален])</f>
        <v>0</v>
      </c>
      <c r="I63" s="13">
        <f>SUBTOTAL(9,Table14[Разлика])</f>
        <v>0</v>
      </c>
    </row>
    <row r="64" spans="1:9" x14ac:dyDescent="0.35">
      <c r="E64" s="8"/>
      <c r="F64" s="7"/>
    </row>
    <row r="65" spans="5:6" x14ac:dyDescent="0.35">
      <c r="E65" s="8"/>
      <c r="F65" s="7"/>
    </row>
    <row r="66" spans="5:6" x14ac:dyDescent="0.35">
      <c r="E66" s="8"/>
      <c r="F66" s="7"/>
    </row>
    <row r="67" spans="5:6" x14ac:dyDescent="0.35">
      <c r="E67" s="8"/>
      <c r="F67" s="7"/>
    </row>
    <row r="68" spans="5:6" x14ac:dyDescent="0.35">
      <c r="E68" s="8"/>
      <c r="F68" s="7"/>
    </row>
    <row r="69" spans="5:6" x14ac:dyDescent="0.35">
      <c r="E69" s="8"/>
      <c r="F69" s="7"/>
    </row>
    <row r="70" spans="5:6" x14ac:dyDescent="0.35">
      <c r="E70" s="8"/>
    </row>
    <row r="71" spans="5:6" x14ac:dyDescent="0.35">
      <c r="E71" s="8"/>
    </row>
    <row r="72" spans="5:6" x14ac:dyDescent="0.35">
      <c r="E72" s="8"/>
      <c r="F72" s="7"/>
    </row>
    <row r="73" spans="5:6" x14ac:dyDescent="0.35">
      <c r="E73" s="8"/>
      <c r="F73" s="7"/>
    </row>
    <row r="74" spans="5:6" x14ac:dyDescent="0.35">
      <c r="E74" s="15"/>
      <c r="F74" s="7"/>
    </row>
    <row r="75" spans="5:6" x14ac:dyDescent="0.35">
      <c r="E75" s="16"/>
      <c r="F75" s="7"/>
    </row>
    <row r="76" spans="5:6" x14ac:dyDescent="0.35">
      <c r="E76" s="16"/>
      <c r="F76" s="7"/>
    </row>
    <row r="77" spans="5:6" x14ac:dyDescent="0.35">
      <c r="E77" s="16"/>
      <c r="F77" s="7"/>
    </row>
    <row r="78" spans="5:6" x14ac:dyDescent="0.35">
      <c r="E78" s="16"/>
      <c r="F78" s="7"/>
    </row>
    <row r="79" spans="5:6" x14ac:dyDescent="0.35">
      <c r="E79" s="8"/>
      <c r="F79" s="7"/>
    </row>
    <row r="80" spans="5:6" x14ac:dyDescent="0.35">
      <c r="E80" s="15"/>
      <c r="F80" s="7"/>
    </row>
    <row r="81" spans="5:6" x14ac:dyDescent="0.35">
      <c r="E81" s="16"/>
      <c r="F81" s="7"/>
    </row>
    <row r="82" spans="5:6" x14ac:dyDescent="0.35">
      <c r="E82" s="16"/>
    </row>
    <row r="83" spans="5:6" x14ac:dyDescent="0.35">
      <c r="E83" s="16"/>
    </row>
    <row r="84" spans="5:6" x14ac:dyDescent="0.35">
      <c r="E84" s="19" t="s">
        <v>0</v>
      </c>
    </row>
    <row r="85" spans="5:6" x14ac:dyDescent="0.35">
      <c r="E85" s="16"/>
    </row>
    <row r="86" spans="5:6" x14ac:dyDescent="0.35">
      <c r="E86" s="16"/>
    </row>
    <row r="87" spans="5:6" x14ac:dyDescent="0.35">
      <c r="E87" s="16"/>
    </row>
    <row r="88" spans="5:6" x14ac:dyDescent="0.35">
      <c r="E88" s="16"/>
    </row>
    <row r="89" spans="5:6" x14ac:dyDescent="0.35">
      <c r="E89" s="16"/>
    </row>
    <row r="90" spans="5:6" x14ac:dyDescent="0.35">
      <c r="E90" s="8"/>
    </row>
    <row r="91" spans="5:6" x14ac:dyDescent="0.35">
      <c r="E91" s="15"/>
    </row>
    <row r="92" spans="5:6" x14ac:dyDescent="0.35">
      <c r="E92" s="7"/>
    </row>
    <row r="93" spans="5:6" x14ac:dyDescent="0.35">
      <c r="E93" s="7"/>
    </row>
    <row r="94" spans="5:6" x14ac:dyDescent="0.35">
      <c r="E94" s="7"/>
    </row>
    <row r="95" spans="5:6" x14ac:dyDescent="0.35">
      <c r="E95" s="7"/>
    </row>
    <row r="96" spans="5:6" x14ac:dyDescent="0.35">
      <c r="E96" s="7"/>
    </row>
    <row r="97" spans="5:5" x14ac:dyDescent="0.35">
      <c r="E97" s="7"/>
    </row>
    <row r="98" spans="5:5" x14ac:dyDescent="0.35">
      <c r="E98" s="7"/>
    </row>
    <row r="99" spans="5:5" x14ac:dyDescent="0.35">
      <c r="E99" s="7"/>
    </row>
    <row r="100" spans="5:5" x14ac:dyDescent="0.35">
      <c r="E100" s="7"/>
    </row>
    <row r="101" spans="5:5" x14ac:dyDescent="0.35">
      <c r="E101" s="7"/>
    </row>
    <row r="122" spans="6:6" x14ac:dyDescent="0.35">
      <c r="F122" s="7"/>
    </row>
    <row r="123" spans="6:6" x14ac:dyDescent="0.35">
      <c r="F123" s="7"/>
    </row>
    <row r="124" spans="6:6" x14ac:dyDescent="0.35">
      <c r="F124" s="7"/>
    </row>
    <row r="125" spans="6:6" x14ac:dyDescent="0.35">
      <c r="F125" s="7"/>
    </row>
    <row r="126" spans="6:6" x14ac:dyDescent="0.35">
      <c r="F126" s="7"/>
    </row>
    <row r="127" spans="6:6" x14ac:dyDescent="0.35">
      <c r="F127" s="7"/>
    </row>
    <row r="128" spans="6:6" x14ac:dyDescent="0.35">
      <c r="F128" s="7"/>
    </row>
    <row r="131" spans="5:6" x14ac:dyDescent="0.35">
      <c r="F131" s="7"/>
    </row>
    <row r="132" spans="5:6" x14ac:dyDescent="0.35">
      <c r="F132" s="7"/>
    </row>
    <row r="133" spans="5:6" x14ac:dyDescent="0.35">
      <c r="F133" s="7"/>
    </row>
    <row r="134" spans="5:6" x14ac:dyDescent="0.35">
      <c r="F134" s="7"/>
    </row>
    <row r="135" spans="5:6" x14ac:dyDescent="0.35">
      <c r="F135" s="7"/>
    </row>
    <row r="136" spans="5:6" x14ac:dyDescent="0.35">
      <c r="F136" s="7"/>
    </row>
    <row r="137" spans="5:6" x14ac:dyDescent="0.35">
      <c r="F137" s="7"/>
    </row>
    <row r="141" spans="5:6" x14ac:dyDescent="0.35">
      <c r="E141" s="6"/>
    </row>
    <row r="142" spans="5:6" x14ac:dyDescent="0.35">
      <c r="E142" s="7"/>
    </row>
    <row r="143" spans="5:6" x14ac:dyDescent="0.35">
      <c r="E143" s="7"/>
    </row>
    <row r="144" spans="5:6" x14ac:dyDescent="0.35">
      <c r="E144" s="7"/>
    </row>
    <row r="145" spans="5:5" x14ac:dyDescent="0.35">
      <c r="E145" s="7"/>
    </row>
    <row r="146" spans="5:5" x14ac:dyDescent="0.35">
      <c r="E146" s="7"/>
    </row>
    <row r="147" spans="5:5" x14ac:dyDescent="0.35">
      <c r="E147" s="7"/>
    </row>
    <row r="148" spans="5:5" x14ac:dyDescent="0.35">
      <c r="E148" s="7"/>
    </row>
    <row r="150" spans="5:5" x14ac:dyDescent="0.35">
      <c r="E150" s="6"/>
    </row>
    <row r="151" spans="5:5" x14ac:dyDescent="0.35">
      <c r="E151" s="7"/>
    </row>
    <row r="152" spans="5:5" x14ac:dyDescent="0.35">
      <c r="E152" s="7"/>
    </row>
    <row r="153" spans="5:5" x14ac:dyDescent="0.35">
      <c r="E153" s="7"/>
    </row>
    <row r="154" spans="5:5" x14ac:dyDescent="0.35">
      <c r="E154" s="7"/>
    </row>
    <row r="155" spans="5:5" x14ac:dyDescent="0.35">
      <c r="E155" s="7"/>
    </row>
    <row r="156" spans="5:5" x14ac:dyDescent="0.35">
      <c r="E156" s="7"/>
    </row>
    <row r="157" spans="5:5" x14ac:dyDescent="0.35">
      <c r="E157" s="7"/>
    </row>
  </sheetData>
  <mergeCells count="1">
    <mergeCell ref="H2:I2"/>
  </mergeCells>
  <phoneticPr fontId="0" type="noConversion"/>
  <conditionalFormatting sqref="D32:D38 D52:D55 D59:D62 D16:D28 D5:D13 D42:D48 I59:I62 I11:I20 I38:I44 I24:I34 I48:I52 I55">
    <cfRule type="cellIs" dxfId="129" priority="5" stopIfTrue="1" operator="lessThan">
      <formula>0</formula>
    </cfRule>
  </conditionalFormatting>
  <conditionalFormatting sqref="B4">
    <cfRule type="containsText" priority="3" operator="containsText" text="Vertex42.com">
      <formula>NOT(ISERROR(SEARCH("Vertex42.com",B4)))</formula>
    </cfRule>
  </conditionalFormatting>
  <conditionalFormatting sqref="I53">
    <cfRule type="cellIs" dxfId="128" priority="2" stopIfTrue="1" operator="lessThan">
      <formula>0</formula>
    </cfRule>
  </conditionalFormatting>
  <conditionalFormatting sqref="I54">
    <cfRule type="cellIs" dxfId="127" priority="1" stopIfTrue="1" operator="lessThan">
      <formula>0</formula>
    </cfRule>
  </conditionalFormatting>
  <printOptions horizontalCentered="1"/>
  <pageMargins left="0.5" right="0.5" top="0.35" bottom="0.35" header="0.5" footer="0.25"/>
  <pageSetup scale="80" orientation="portrait" r:id="rId1"/>
  <headerFooter alignWithMargins="0"/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UI/_rels/customUI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0.png"/></Relationships>
</file>

<file path=customUI/_rels/customUI14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.png"/><Relationship Id="personal-monthly-budget_180" Type="http://schemas.openxmlformats.org/officeDocument/2006/relationships/image" Target="images/personal-monthly-budget_180.png"/></Relationships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ersonal Monthly Budget" helperText="A monthly budget worksheet with categories for an individual person.">
          <topItems>
            <labelControl id="spacer1" label=" "/>
            <imageControl id="template_thumbnail" image="personal-monthly-budget_18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ersonal-monthly-budget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Бюджет</vt:lpstr>
      <vt:lpstr>Бюджет!Област_печат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Monthly Budget</dc:title>
  <dc:creator>trainingacademy.bg</dc:creator>
  <dc:description>(c) 2008-2019 Vertex42 LLC. All Rights Reserved.</dc:description>
  <cp:lastModifiedBy>Eli e gei</cp:lastModifiedBy>
  <cp:lastPrinted>2019-12-22T04:22:25Z</cp:lastPrinted>
  <dcterms:created xsi:type="dcterms:W3CDTF">2007-10-28T01:07:07Z</dcterms:created>
  <dcterms:modified xsi:type="dcterms:W3CDTF">2020-10-19T18:09:48Z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Source">
    <vt:lpwstr>https://www.vertex42.com/ExcelTemplates/personal-monthly-budget.html</vt:lpwstr>
  </property>
  <property fmtid="{D5CDD505-2E9C-101B-9397-08002B2CF9AE}" pid="4" name="Version">
    <vt:lpwstr>1.1.4</vt:lpwstr>
  </property>
</Properties>
</file>